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84" activeTab="0"/>
  </bookViews>
  <sheets>
    <sheet name="Simulation 2021" sheetId="1" r:id="rId1"/>
    <sheet name="Quotité" sheetId="2" r:id="rId2"/>
    <sheet name="SFT" sheetId="3" r:id="rId3"/>
    <sheet name="Transport" sheetId="4" r:id="rId4"/>
  </sheets>
  <definedNames/>
  <calcPr fullCalcOnLoad="1"/>
</workbook>
</file>

<file path=xl/comments1.xml><?xml version="1.0" encoding="utf-8"?>
<comments xmlns="http://schemas.openxmlformats.org/spreadsheetml/2006/main">
  <authors>
    <author>Claudia</author>
  </authors>
  <commentList>
    <comment ref="D33" authorId="0">
      <text>
        <r>
          <rPr>
            <sz val="8"/>
            <rFont val="Tahoma"/>
            <family val="2"/>
          </rPr>
          <t>Calcul IR</t>
        </r>
      </text>
    </comment>
    <comment ref="E33" authorId="0">
      <text>
        <r>
          <rPr>
            <sz val="8"/>
            <rFont val="Tahoma"/>
            <family val="2"/>
          </rPr>
          <t>IR minimale</t>
        </r>
      </text>
    </comment>
  </commentList>
</comments>
</file>

<file path=xl/sharedStrings.xml><?xml version="1.0" encoding="utf-8"?>
<sst xmlns="http://schemas.openxmlformats.org/spreadsheetml/2006/main" count="94" uniqueCount="71">
  <si>
    <t>BUDGET</t>
  </si>
  <si>
    <t>SALAIRE BRUT</t>
  </si>
  <si>
    <t>SOIT</t>
  </si>
  <si>
    <t>SALAIRE NET</t>
  </si>
  <si>
    <t xml:space="preserve"> </t>
  </si>
  <si>
    <t>CHARGES  PATRONALES</t>
  </si>
  <si>
    <t>CHARGES SALARIALES</t>
  </si>
  <si>
    <t>DEPENSE TOTAL</t>
  </si>
  <si>
    <t>agent non titulaire sur indice</t>
  </si>
  <si>
    <t>INM</t>
  </si>
  <si>
    <t>Rémunération brute</t>
  </si>
  <si>
    <t>Traitement indiciaire</t>
  </si>
  <si>
    <t>Indemnité de résidence</t>
  </si>
  <si>
    <t>Salaire brut</t>
  </si>
  <si>
    <t>Durée du contrat (indiquer nombre de mois)</t>
  </si>
  <si>
    <t>Coût mensuel</t>
  </si>
  <si>
    <t>Coût total du contrat</t>
  </si>
  <si>
    <t>Pour plus de précisions voir votre gestionnaire</t>
  </si>
  <si>
    <t>Montants minimum et maximum du SFT</t>
  </si>
  <si>
    <t>Nombre d'enfants</t>
  </si>
  <si>
    <t>Part fixe</t>
  </si>
  <si>
    <t>Part proportionnelle au traitement brut</t>
  </si>
  <si>
    <t>Minimum mensuel</t>
  </si>
  <si>
    <t>Maximum mensuel</t>
  </si>
  <si>
    <t>1 enfant</t>
  </si>
  <si>
    <t>2,29 €</t>
  </si>
  <si>
    <t>-</t>
  </si>
  <si>
    <t>2 enfants</t>
  </si>
  <si>
    <t>10,67 €</t>
  </si>
  <si>
    <t>3 %</t>
  </si>
  <si>
    <t>73,79 €</t>
  </si>
  <si>
    <t>111,47 €</t>
  </si>
  <si>
    <t>3 enfants</t>
  </si>
  <si>
    <t>15,24 €</t>
  </si>
  <si>
    <t>8 %</t>
  </si>
  <si>
    <t>183,56 €</t>
  </si>
  <si>
    <t>284,03 €</t>
  </si>
  <si>
    <t>Par enfant supplémentaire</t>
  </si>
  <si>
    <t>4,57 €</t>
  </si>
  <si>
    <t>6 %</t>
  </si>
  <si>
    <t>130,81 €</t>
  </si>
  <si>
    <t>206,17 €</t>
  </si>
  <si>
    <t>Celui qui a un indice majoré compris entre 449 et 717 bénéficie d'un SFT en partie proportionnel à son traitement brut.</t>
  </si>
  <si>
    <t>Un agent ayant un indice majoré supérieur ou égal à 717 perçoit un SFT au taux maximum.</t>
  </si>
  <si>
    <r>
      <t xml:space="preserve">Un agent ayant un </t>
    </r>
    <r>
      <rPr>
        <sz val="12"/>
        <color indexed="10"/>
        <rFont val="Times New Roman"/>
        <family val="1"/>
      </rPr>
      <t>indice majoré inférieur ou égal à 449 perçoit un SFT au taux minimum</t>
    </r>
    <r>
      <rPr>
        <sz val="12"/>
        <rFont val="Times New Roman"/>
        <family val="1"/>
      </rPr>
      <t>.</t>
    </r>
  </si>
  <si>
    <t>Remboursement domicile travail en Ile de France</t>
  </si>
  <si>
    <t>Abonnement mensuel</t>
  </si>
  <si>
    <t>Zones du forfait</t>
  </si>
  <si>
    <t>Tarifs en euros</t>
  </si>
  <si>
    <t>Montant remboursement</t>
  </si>
  <si>
    <t>Toutes zones (1-5)</t>
  </si>
  <si>
    <t>2 - 3</t>
  </si>
  <si>
    <t xml:space="preserve">3 - 4 </t>
  </si>
  <si>
    <t>4 - 5</t>
  </si>
  <si>
    <t>Abonnement Annuel</t>
  </si>
  <si>
    <t>Tarifs applicables au 1er août 2017</t>
  </si>
  <si>
    <t>SFT</t>
  </si>
  <si>
    <t>Rembt domicile travail</t>
  </si>
  <si>
    <t>TOTAL BRUT</t>
  </si>
  <si>
    <t xml:space="preserve">TOTAL </t>
  </si>
  <si>
    <t xml:space="preserve">Nom/ Prénom : </t>
  </si>
  <si>
    <t xml:space="preserve">Période : </t>
  </si>
  <si>
    <t xml:space="preserve">Ligne budgétaire : </t>
  </si>
  <si>
    <t xml:space="preserve">Numéro de convention : </t>
  </si>
  <si>
    <t>Signature</t>
  </si>
  <si>
    <t>nouvel agent 1er recrutement 2021</t>
  </si>
  <si>
    <t>FICHE FINANCIERE   simulation avec charges 2021</t>
  </si>
  <si>
    <t>contrat renouvellement compris inférieure ou égale à 1 an</t>
  </si>
  <si>
    <t>Quotité de travail</t>
  </si>
  <si>
    <t>Quotité</t>
  </si>
  <si>
    <t>PRIME FIN DE CONTRAT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</si>
</sst>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C]_-;\-* #,##0.00\ [$€-40C]_-;_-* &quot;-&quot;??\ [$€-40C]_-;_-@_-"/>
    <numFmt numFmtId="165" formatCode="#,##0.00\ &quot;€&quot;"/>
    <numFmt numFmtId="166" formatCode="#,##0.00\ _€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0.0%"/>
    <numFmt numFmtId="171" formatCode="[$-40C]dddd\ d\ mmmm\ yyyy"/>
  </numFmts>
  <fonts count="6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1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i/>
      <sz val="11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Arial"/>
      <family val="2"/>
    </font>
    <font>
      <b/>
      <sz val="18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dashed"/>
      <top style="medium"/>
      <bottom style="dashed"/>
    </border>
    <border>
      <left style="medium"/>
      <right style="dashed"/>
      <top style="dashed"/>
      <bottom style="dashed"/>
    </border>
    <border>
      <left style="medium"/>
      <right style="dashed"/>
      <top style="dotted"/>
      <bottom style="dashed"/>
    </border>
    <border>
      <left style="medium"/>
      <right style="dashed"/>
      <top style="dashed"/>
      <bottom style="medium"/>
    </border>
    <border>
      <left style="dashed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dashed"/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dashed"/>
      <bottom style="dashed"/>
    </border>
    <border>
      <left style="double"/>
      <right style="double"/>
      <top style="medium"/>
      <bottom style="dashed"/>
    </border>
    <border>
      <left style="double"/>
      <right style="double"/>
      <top style="dashed"/>
      <bottom>
        <color indexed="63"/>
      </bottom>
    </border>
    <border>
      <left style="double"/>
      <right style="double"/>
      <top style="dashed"/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medium"/>
      <bottom style="dashed"/>
    </border>
    <border>
      <left style="dashed"/>
      <right>
        <color indexed="63"/>
      </right>
      <top style="dotted"/>
      <bottom style="dashed"/>
    </border>
    <border>
      <left style="dashed"/>
      <right>
        <color indexed="63"/>
      </right>
      <top style="dashed"/>
      <bottom style="dashed"/>
    </border>
    <border>
      <left style="double"/>
      <right style="double"/>
      <top>
        <color indexed="63"/>
      </top>
      <bottom style="medium"/>
    </border>
    <border>
      <left style="double"/>
      <right style="medium"/>
      <top style="dashed"/>
      <bottom style="dashed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dotted"/>
      <bottom style="dotted"/>
    </border>
    <border>
      <left style="double"/>
      <right style="double"/>
      <top style="dashed"/>
      <bottom style="dashed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2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7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44" fontId="2" fillId="0" borderId="22" xfId="0" applyNumberFormat="1" applyFont="1" applyBorder="1" applyAlignment="1">
      <alignment/>
    </xf>
    <xf numFmtId="44" fontId="1" fillId="0" borderId="23" xfId="43" applyFont="1" applyFill="1" applyBorder="1" applyAlignment="1">
      <alignment/>
    </xf>
    <xf numFmtId="44" fontId="1" fillId="0" borderId="24" xfId="43" applyFont="1" applyFill="1" applyBorder="1" applyAlignment="1">
      <alignment/>
    </xf>
    <xf numFmtId="44" fontId="1" fillId="33" borderId="24" xfId="43" applyFont="1" applyFill="1" applyBorder="1" applyAlignment="1">
      <alignment/>
    </xf>
    <xf numFmtId="44" fontId="1" fillId="0" borderId="25" xfId="43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44" fontId="3" fillId="16" borderId="30" xfId="43" applyFont="1" applyFill="1" applyBorder="1" applyAlignment="1">
      <alignment/>
    </xf>
    <xf numFmtId="0" fontId="5" fillId="0" borderId="0" xfId="0" applyFont="1" applyAlignment="1">
      <alignment/>
    </xf>
    <xf numFmtId="0" fontId="2" fillId="0" borderId="31" xfId="0" applyFont="1" applyBorder="1" applyAlignment="1">
      <alignment/>
    </xf>
    <xf numFmtId="2" fontId="0" fillId="0" borderId="32" xfId="0" applyNumberFormat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2" fontId="0" fillId="34" borderId="33" xfId="0" applyNumberFormat="1" applyFill="1" applyBorder="1" applyAlignment="1">
      <alignment horizontal="center" vertical="center"/>
    </xf>
    <xf numFmtId="2" fontId="0" fillId="34" borderId="34" xfId="0" applyNumberForma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2" fontId="0" fillId="35" borderId="40" xfId="0" applyNumberFormat="1" applyFill="1" applyBorder="1" applyAlignment="1">
      <alignment horizontal="center" vertical="center"/>
    </xf>
    <xf numFmtId="2" fontId="0" fillId="0" borderId="40" xfId="0" applyNumberFormat="1" applyBorder="1" applyAlignment="1">
      <alignment horizontal="center" vertical="center"/>
    </xf>
    <xf numFmtId="2" fontId="0" fillId="34" borderId="41" xfId="0" applyNumberFormat="1" applyFill="1" applyBorder="1" applyAlignment="1">
      <alignment horizontal="center" vertical="center"/>
    </xf>
    <xf numFmtId="2" fontId="0" fillId="34" borderId="20" xfId="0" applyNumberFormat="1" applyFill="1" applyBorder="1" applyAlignment="1">
      <alignment horizontal="center" vertical="center"/>
    </xf>
    <xf numFmtId="2" fontId="3" fillId="36" borderId="42" xfId="0" applyNumberFormat="1" applyFont="1" applyFill="1" applyBorder="1" applyAlignment="1">
      <alignment horizontal="center" vertical="center"/>
    </xf>
    <xf numFmtId="0" fontId="3" fillId="36" borderId="43" xfId="0" applyFont="1" applyFill="1" applyBorder="1" applyAlignment="1">
      <alignment horizontal="center" vertical="center"/>
    </xf>
    <xf numFmtId="0" fontId="7" fillId="36" borderId="4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3" fillId="36" borderId="45" xfId="0" applyFont="1" applyFill="1" applyBorder="1" applyAlignment="1" applyProtection="1">
      <alignment horizontal="center" vertical="center"/>
      <protection locked="0"/>
    </xf>
    <xf numFmtId="0" fontId="3" fillId="0" borderId="46" xfId="0" applyFont="1" applyBorder="1" applyAlignment="1">
      <alignment horizontal="center" vertical="center" wrapText="1"/>
    </xf>
    <xf numFmtId="165" fontId="1" fillId="0" borderId="21" xfId="0" applyNumberFormat="1" applyFont="1" applyBorder="1" applyAlignment="1">
      <alignment/>
    </xf>
    <xf numFmtId="165" fontId="1" fillId="0" borderId="22" xfId="0" applyNumberFormat="1" applyFont="1" applyBorder="1" applyAlignment="1">
      <alignment/>
    </xf>
    <xf numFmtId="165" fontId="1" fillId="0" borderId="31" xfId="0" applyNumberFormat="1" applyFont="1" applyBorder="1" applyAlignment="1">
      <alignment/>
    </xf>
    <xf numFmtId="165" fontId="1" fillId="0" borderId="15" xfId="0" applyNumberFormat="1" applyFont="1" applyBorder="1" applyAlignment="1">
      <alignment/>
    </xf>
    <xf numFmtId="165" fontId="3" fillId="0" borderId="20" xfId="0" applyNumberFormat="1" applyFont="1" applyBorder="1" applyAlignment="1">
      <alignment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10" fillId="0" borderId="46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6" borderId="46" xfId="0" applyFont="1" applyFill="1" applyBorder="1" applyAlignment="1">
      <alignment horizontal="center" vertical="center" wrapText="1"/>
    </xf>
    <xf numFmtId="44" fontId="0" fillId="0" borderId="0" xfId="0" applyNumberFormat="1" applyAlignment="1">
      <alignment/>
    </xf>
    <xf numFmtId="0" fontId="12" fillId="0" borderId="0" xfId="0" applyFont="1" applyAlignment="1">
      <alignment/>
    </xf>
    <xf numFmtId="0" fontId="52" fillId="0" borderId="40" xfId="50" applyFont="1" applyBorder="1" applyAlignment="1">
      <alignment horizontal="center" vertical="center"/>
      <protection/>
    </xf>
    <xf numFmtId="0" fontId="37" fillId="0" borderId="0" xfId="50">
      <alignment/>
      <protection/>
    </xf>
    <xf numFmtId="0" fontId="37" fillId="0" borderId="0" xfId="50" applyAlignment="1">
      <alignment horizontal="left" vertical="center" indent="1"/>
      <protection/>
    </xf>
    <xf numFmtId="0" fontId="37" fillId="0" borderId="0" xfId="50" applyAlignment="1">
      <alignment horizontal="center"/>
      <protection/>
    </xf>
    <xf numFmtId="8" fontId="37" fillId="0" borderId="40" xfId="50" applyNumberFormat="1" applyBorder="1" applyAlignment="1">
      <alignment horizontal="center" vertical="center" wrapText="1"/>
      <protection/>
    </xf>
    <xf numFmtId="49" fontId="37" fillId="0" borderId="40" xfId="50" applyNumberFormat="1" applyBorder="1" applyAlignment="1">
      <alignment horizontal="center" vertical="center" wrapText="1"/>
      <protection/>
    </xf>
    <xf numFmtId="0" fontId="37" fillId="0" borderId="40" xfId="50" applyBorder="1" applyAlignment="1">
      <alignment horizontal="center" vertical="center" wrapText="1"/>
      <protection/>
    </xf>
    <xf numFmtId="0" fontId="52" fillId="0" borderId="40" xfId="50" applyFont="1" applyBorder="1" applyAlignment="1">
      <alignment horizontal="center" vertical="center" wrapText="1"/>
      <protection/>
    </xf>
    <xf numFmtId="0" fontId="37" fillId="0" borderId="40" xfId="50" applyBorder="1" applyAlignment="1">
      <alignment horizontal="center"/>
      <protection/>
    </xf>
    <xf numFmtId="0" fontId="54" fillId="0" borderId="0" xfId="50" applyFont="1">
      <alignment/>
      <protection/>
    </xf>
    <xf numFmtId="0" fontId="55" fillId="0" borderId="0" xfId="50" applyFont="1" applyAlignment="1">
      <alignment horizontal="left" vertical="center" indent="1"/>
      <protection/>
    </xf>
    <xf numFmtId="0" fontId="52" fillId="0" borderId="40" xfId="50" applyFont="1" applyBorder="1" applyAlignment="1">
      <alignment horizontal="center" vertical="center" wrapText="1"/>
      <protection/>
    </xf>
    <xf numFmtId="44" fontId="1" fillId="0" borderId="24" xfId="43" applyFont="1" applyFill="1" applyBorder="1" applyAlignment="1" applyProtection="1">
      <alignment/>
      <protection locked="0"/>
    </xf>
    <xf numFmtId="165" fontId="1" fillId="0" borderId="47" xfId="0" applyNumberFormat="1" applyFont="1" applyBorder="1" applyAlignment="1">
      <alignment/>
    </xf>
    <xf numFmtId="0" fontId="2" fillId="9" borderId="17" xfId="0" applyFont="1" applyFill="1" applyBorder="1" applyAlignment="1">
      <alignment/>
    </xf>
    <xf numFmtId="165" fontId="1" fillId="0" borderId="36" xfId="0" applyNumberFormat="1" applyFont="1" applyBorder="1" applyAlignment="1">
      <alignment/>
    </xf>
    <xf numFmtId="0" fontId="2" fillId="37" borderId="29" xfId="0" applyFont="1" applyFill="1" applyBorder="1" applyAlignment="1">
      <alignment/>
    </xf>
    <xf numFmtId="44" fontId="1" fillId="37" borderId="48" xfId="43" applyFont="1" applyFill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49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2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4" borderId="0" xfId="0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2" fillId="0" borderId="0" xfId="0" applyFont="1" applyBorder="1" applyAlignment="1">
      <alignment/>
    </xf>
    <xf numFmtId="44" fontId="1" fillId="0" borderId="24" xfId="43" applyFont="1" applyFill="1" applyBorder="1" applyAlignment="1" applyProtection="1">
      <alignment/>
      <protection/>
    </xf>
    <xf numFmtId="44" fontId="1" fillId="9" borderId="24" xfId="43" applyFont="1" applyFill="1" applyBorder="1" applyAlignment="1" applyProtection="1">
      <alignment/>
      <protection/>
    </xf>
    <xf numFmtId="44" fontId="3" fillId="0" borderId="50" xfId="43" applyFont="1" applyFill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44" fontId="14" fillId="0" borderId="53" xfId="43" applyFont="1" applyFill="1" applyBorder="1" applyAlignment="1">
      <alignment vertical="center"/>
    </xf>
    <xf numFmtId="165" fontId="8" fillId="0" borderId="46" xfId="0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70" fontId="0" fillId="0" borderId="0" xfId="51" applyNumberFormat="1" applyBorder="1" applyAlignment="1">
      <alignment horizontal="center" vertical="center" wrapText="1"/>
      <protection/>
    </xf>
    <xf numFmtId="9" fontId="0" fillId="0" borderId="0" xfId="51" applyNumberFormat="1" applyBorder="1" applyAlignment="1">
      <alignment horizontal="center" vertical="center" wrapText="1"/>
      <protection/>
    </xf>
    <xf numFmtId="0" fontId="0" fillId="0" borderId="54" xfId="0" applyFont="1" applyBorder="1" applyAlignment="1">
      <alignment/>
    </xf>
    <xf numFmtId="2" fontId="0" fillId="0" borderId="55" xfId="0" applyNumberFormat="1" applyBorder="1" applyAlignment="1">
      <alignment/>
    </xf>
    <xf numFmtId="2" fontId="0" fillId="0" borderId="56" xfId="0" applyNumberFormat="1" applyBorder="1" applyAlignment="1">
      <alignment/>
    </xf>
    <xf numFmtId="0" fontId="1" fillId="0" borderId="57" xfId="0" applyFont="1" applyBorder="1" applyAlignment="1">
      <alignment/>
    </xf>
    <xf numFmtId="44" fontId="1" fillId="0" borderId="58" xfId="0" applyNumberFormat="1" applyFont="1" applyBorder="1" applyAlignment="1">
      <alignment/>
    </xf>
    <xf numFmtId="0" fontId="1" fillId="0" borderId="59" xfId="0" applyFont="1" applyBorder="1" applyAlignment="1" applyProtection="1">
      <alignment/>
      <protection locked="0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165" fontId="13" fillId="36" borderId="51" xfId="0" applyNumberFormat="1" applyFont="1" applyFill="1" applyBorder="1" applyAlignment="1">
      <alignment horizontal="center" vertical="center"/>
    </xf>
    <xf numFmtId="0" fontId="13" fillId="36" borderId="63" xfId="0" applyFont="1" applyFill="1" applyBorder="1" applyAlignment="1">
      <alignment horizontal="center" vertical="center"/>
    </xf>
    <xf numFmtId="0" fontId="13" fillId="36" borderId="52" xfId="0" applyFont="1" applyFill="1" applyBorder="1" applyAlignment="1">
      <alignment horizontal="center" vertical="center"/>
    </xf>
    <xf numFmtId="0" fontId="9" fillId="0" borderId="51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58" fillId="0" borderId="0" xfId="50" applyFont="1" applyAlignment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au1" displayName="Tableau1" ref="B3:B9" comment="" totalsRowShown="0">
  <autoFilter ref="B3:B9"/>
  <tableColumns count="1">
    <tableColumn id="1" name="Quotité de travai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0"/>
  <sheetViews>
    <sheetView tabSelected="1" zoomScalePageLayoutView="0" workbookViewId="0" topLeftCell="A1">
      <selection activeCell="B11" sqref="B11"/>
    </sheetView>
  </sheetViews>
  <sheetFormatPr defaultColWidth="11.421875" defaultRowHeight="12.75"/>
  <cols>
    <col min="1" max="1" width="19.57421875" style="0" customWidth="1"/>
    <col min="2" max="2" width="41.00390625" style="0" customWidth="1"/>
    <col min="3" max="3" width="32.140625" style="0" customWidth="1"/>
    <col min="4" max="4" width="29.421875" style="0" customWidth="1"/>
    <col min="5" max="5" width="31.00390625" style="0" customWidth="1"/>
    <col min="6" max="6" width="16.7109375" style="0" customWidth="1"/>
  </cols>
  <sheetData>
    <row r="2" spans="1:5" ht="15" customHeight="1">
      <c r="A2" s="11" t="s">
        <v>66</v>
      </c>
      <c r="C2" s="89" t="s">
        <v>60</v>
      </c>
      <c r="D2" s="90"/>
      <c r="E2" s="90"/>
    </row>
    <row r="3" spans="3:5" ht="12.75">
      <c r="C3" s="89" t="s">
        <v>61</v>
      </c>
      <c r="D3" s="90"/>
      <c r="E3" s="90"/>
    </row>
    <row r="4" spans="2:5" ht="15">
      <c r="B4" s="29" t="s">
        <v>8</v>
      </c>
      <c r="C4" s="89"/>
      <c r="D4" s="91"/>
      <c r="E4" s="91"/>
    </row>
    <row r="5" spans="2:5" ht="14.25">
      <c r="B5" s="67" t="s">
        <v>65</v>
      </c>
      <c r="C5" s="89" t="s">
        <v>62</v>
      </c>
      <c r="D5" s="92"/>
      <c r="E5" s="92"/>
    </row>
    <row r="6" spans="1:5" ht="15">
      <c r="A6" s="102" t="s">
        <v>67</v>
      </c>
      <c r="B6" s="103"/>
      <c r="C6" s="89" t="s">
        <v>63</v>
      </c>
      <c r="D6" s="92"/>
      <c r="E6" s="92"/>
    </row>
    <row r="7" spans="1:5" ht="16.5" thickBot="1">
      <c r="A7" s="5"/>
      <c r="C7" s="89"/>
      <c r="D7" s="91"/>
      <c r="E7" s="91"/>
    </row>
    <row r="8" spans="3:5" ht="54.75" thickBot="1">
      <c r="C8" s="54" t="s">
        <v>15</v>
      </c>
      <c r="D8" s="54" t="s">
        <v>14</v>
      </c>
      <c r="E8" s="54" t="s">
        <v>16</v>
      </c>
    </row>
    <row r="9" spans="1:5" ht="37.5" customHeight="1" thickBot="1">
      <c r="A9" s="86" t="s">
        <v>0</v>
      </c>
      <c r="B9" s="87" t="s">
        <v>7</v>
      </c>
      <c r="C9" s="115">
        <f>E11+E10</f>
        <v>11283.25279389</v>
      </c>
      <c r="D9" s="116"/>
      <c r="E9" s="117"/>
    </row>
    <row r="10" spans="1:5" ht="18.75" thickBot="1">
      <c r="A10" s="12"/>
      <c r="B10" s="94" t="s">
        <v>70</v>
      </c>
      <c r="C10" s="98"/>
      <c r="D10" s="99"/>
      <c r="E10" s="97">
        <f>E13*10/100</f>
        <v>743.2972855</v>
      </c>
    </row>
    <row r="11" spans="1:5" ht="40.5" customHeight="1" thickBot="1">
      <c r="A11" s="12"/>
      <c r="B11" s="22"/>
      <c r="C11" s="100">
        <f>C26</f>
        <v>2634.9888770975</v>
      </c>
      <c r="D11" s="60">
        <v>4</v>
      </c>
      <c r="E11" s="101">
        <f>C11*D11</f>
        <v>10539.95550839</v>
      </c>
    </row>
    <row r="12" spans="1:5" ht="15.75">
      <c r="A12" s="1" t="s">
        <v>2</v>
      </c>
      <c r="B12" s="23"/>
      <c r="C12" s="18"/>
      <c r="D12" s="15"/>
      <c r="E12" s="55"/>
    </row>
    <row r="13" spans="1:5" ht="15.75">
      <c r="A13" s="8" t="s">
        <v>4</v>
      </c>
      <c r="B13" s="84" t="s">
        <v>1</v>
      </c>
      <c r="C13" s="85">
        <f>C28</f>
        <v>1858.24321375</v>
      </c>
      <c r="D13" s="16" t="s">
        <v>4</v>
      </c>
      <c r="E13" s="56">
        <f>C13*D11</f>
        <v>7432.972855</v>
      </c>
    </row>
    <row r="14" spans="1:5" ht="15.75">
      <c r="A14" s="9"/>
      <c r="B14" s="10"/>
      <c r="C14" s="19" t="s">
        <v>4</v>
      </c>
      <c r="D14" s="16" t="s">
        <v>4</v>
      </c>
      <c r="E14" s="56"/>
    </row>
    <row r="15" spans="1:5" ht="15.75">
      <c r="A15" s="9"/>
      <c r="B15" s="10" t="s">
        <v>56</v>
      </c>
      <c r="C15" s="80">
        <v>0</v>
      </c>
      <c r="D15" s="16"/>
      <c r="E15" s="81">
        <f>D11*C15</f>
        <v>0</v>
      </c>
    </row>
    <row r="16" spans="1:5" ht="15.75">
      <c r="A16" s="9"/>
      <c r="B16" s="10" t="s">
        <v>57</v>
      </c>
      <c r="C16" s="80">
        <v>0</v>
      </c>
      <c r="D16" s="16"/>
      <c r="E16" s="81">
        <f>D11*C16</f>
        <v>0</v>
      </c>
    </row>
    <row r="17" spans="1:5" ht="15.75">
      <c r="A17" s="9"/>
      <c r="B17" s="82" t="s">
        <v>58</v>
      </c>
      <c r="C17" s="96">
        <f>SUM(C13:C16)</f>
        <v>1858.24321375</v>
      </c>
      <c r="D17" s="16"/>
      <c r="E17" s="81">
        <f>D11*C17</f>
        <v>7432.972855</v>
      </c>
    </row>
    <row r="18" spans="1:5" ht="15.75">
      <c r="A18" s="9"/>
      <c r="B18" s="10"/>
      <c r="C18" s="95"/>
      <c r="D18" s="16"/>
      <c r="E18" s="83"/>
    </row>
    <row r="19" spans="1:5" ht="15.75">
      <c r="A19" s="9"/>
      <c r="B19" s="10" t="s">
        <v>6</v>
      </c>
      <c r="C19" s="19">
        <f>(C13+C15)*19.631/100</f>
        <v>364.7917252912625</v>
      </c>
      <c r="D19" s="16"/>
      <c r="E19" s="56">
        <f>C19*D11</f>
        <v>1459.16690116505</v>
      </c>
    </row>
    <row r="20" spans="1:5" ht="15.75">
      <c r="A20" s="9"/>
      <c r="B20" s="10"/>
      <c r="C20" s="19"/>
      <c r="D20" s="16"/>
      <c r="E20" s="56"/>
    </row>
    <row r="21" spans="1:5" ht="15.75">
      <c r="A21" s="9"/>
      <c r="B21" s="24" t="s">
        <v>3</v>
      </c>
      <c r="C21" s="20">
        <f>C13+C16+C15-C19</f>
        <v>1493.4514884587375</v>
      </c>
      <c r="D21" s="16" t="s">
        <v>4</v>
      </c>
      <c r="E21" s="56">
        <f>C21*D11</f>
        <v>5973.80595383495</v>
      </c>
    </row>
    <row r="22" spans="1:5" ht="15.75">
      <c r="A22" s="9"/>
      <c r="B22" s="25"/>
      <c r="C22" s="19" t="s">
        <v>4</v>
      </c>
      <c r="D22" s="17" t="s">
        <v>4</v>
      </c>
      <c r="E22" s="56"/>
    </row>
    <row r="23" spans="1:6" ht="15.75">
      <c r="A23" s="3" t="s">
        <v>4</v>
      </c>
      <c r="B23" s="26" t="s">
        <v>5</v>
      </c>
      <c r="C23" s="19">
        <f>(C13+C15)*41.8/100</f>
        <v>776.7456633474999</v>
      </c>
      <c r="D23" s="16"/>
      <c r="E23" s="56">
        <f>C23*D11</f>
        <v>3106.9826533899995</v>
      </c>
      <c r="F23" s="52"/>
    </row>
    <row r="24" spans="1:5" ht="15.75">
      <c r="A24" s="2"/>
      <c r="B24" s="27" t="s">
        <v>4</v>
      </c>
      <c r="C24" s="19" t="s">
        <v>4</v>
      </c>
      <c r="D24" s="30" t="s">
        <v>4</v>
      </c>
      <c r="E24" s="57"/>
    </row>
    <row r="25" spans="1:5" ht="16.5" thickBot="1">
      <c r="A25" s="4"/>
      <c r="B25" s="6"/>
      <c r="C25" s="21"/>
      <c r="D25" s="7"/>
      <c r="E25" s="58"/>
    </row>
    <row r="26" spans="1:6" ht="18.75" thickBot="1">
      <c r="A26" s="13"/>
      <c r="B26" s="88" t="s">
        <v>59</v>
      </c>
      <c r="C26" s="28">
        <f>C17+C23</f>
        <v>2634.9888770975</v>
      </c>
      <c r="D26" s="14" t="s">
        <v>4</v>
      </c>
      <c r="E26" s="59">
        <f>E13+E23</f>
        <v>10539.95550839</v>
      </c>
      <c r="F26" s="66"/>
    </row>
    <row r="27" ht="13.5" thickBot="1"/>
    <row r="28" spans="1:3" ht="17.25" thickBot="1" thickTop="1">
      <c r="A28" s="109" t="s">
        <v>69</v>
      </c>
      <c r="B28" s="111">
        <v>100</v>
      </c>
      <c r="C28" s="110">
        <f>C34*B28/100</f>
        <v>1858.24321375</v>
      </c>
    </row>
    <row r="29" ht="14.25" thickBot="1" thickTop="1"/>
    <row r="30" spans="1:5" ht="33.75" customHeight="1" thickBot="1">
      <c r="A30" s="48" t="s">
        <v>9</v>
      </c>
      <c r="B30" s="53">
        <v>385</v>
      </c>
      <c r="C30" s="32"/>
      <c r="D30" s="32"/>
      <c r="E30" s="33"/>
    </row>
    <row r="31" spans="1:5" ht="13.5" thickBot="1">
      <c r="A31" s="34"/>
      <c r="B31" s="35" t="s">
        <v>4</v>
      </c>
      <c r="C31" s="36"/>
      <c r="D31" s="36"/>
      <c r="E31" s="37"/>
    </row>
    <row r="32" spans="1:5" ht="23.25" customHeight="1">
      <c r="A32" s="112" t="s">
        <v>10</v>
      </c>
      <c r="B32" s="38" t="s">
        <v>11</v>
      </c>
      <c r="C32" s="39">
        <f>(B30*56.2323)/12</f>
        <v>1804.119625</v>
      </c>
      <c r="D32" s="40"/>
      <c r="E32" s="41"/>
    </row>
    <row r="33" spans="1:5" ht="21" customHeight="1">
      <c r="A33" s="113"/>
      <c r="B33" s="42" t="s">
        <v>12</v>
      </c>
      <c r="C33" s="43">
        <f>IF(D33&lt;E33,E33,D33)</f>
        <v>54.123588749999996</v>
      </c>
      <c r="D33" s="44">
        <f>(C32*3%)</f>
        <v>54.123588749999996</v>
      </c>
      <c r="E33" s="31">
        <f>(((54.6834*298)/12)*3%)</f>
        <v>40.739132999999995</v>
      </c>
    </row>
    <row r="34" spans="1:5" ht="29.25" customHeight="1" thickBot="1">
      <c r="A34" s="114"/>
      <c r="B34" s="49" t="s">
        <v>13</v>
      </c>
      <c r="C34" s="47">
        <f>C32+C33</f>
        <v>1858.24321375</v>
      </c>
      <c r="D34" s="45"/>
      <c r="E34" s="46"/>
    </row>
    <row r="36" spans="1:4" ht="22.5">
      <c r="A36" s="61" t="s">
        <v>17</v>
      </c>
      <c r="C36" s="50" t="s">
        <v>4</v>
      </c>
      <c r="D36" s="51" t="s">
        <v>4</v>
      </c>
    </row>
    <row r="37" ht="12.75">
      <c r="D37" s="89" t="s">
        <v>64</v>
      </c>
    </row>
    <row r="38" ht="12.75">
      <c r="D38" s="93"/>
    </row>
    <row r="39" ht="12.75">
      <c r="D39" s="93"/>
    </row>
    <row r="40" ht="12.75">
      <c r="D40" s="93"/>
    </row>
  </sheetData>
  <sheetProtection password="C4B0" sheet="1"/>
  <mergeCells count="2">
    <mergeCell ref="A32:A34"/>
    <mergeCell ref="C9:E9"/>
  </mergeCells>
  <printOptions horizontalCentered="1"/>
  <pageMargins left="0.2362204724409449" right="0.2362204724409449" top="0.35433070866141736" bottom="0.35433070866141736" header="0.11811023622047245" footer="0.11811023622047245"/>
  <pageSetup fitToHeight="1" fitToWidth="1" horizontalDpi="600" verticalDpi="600" orientation="landscape" paperSize="9" scale="7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G9"/>
  <sheetViews>
    <sheetView zoomScalePageLayoutView="0" workbookViewId="0" topLeftCell="A1">
      <selection activeCell="B9" sqref="B3:B9"/>
    </sheetView>
  </sheetViews>
  <sheetFormatPr defaultColWidth="11.421875" defaultRowHeight="12.75"/>
  <cols>
    <col min="2" max="2" width="18.140625" style="0" customWidth="1"/>
  </cols>
  <sheetData>
    <row r="3" ht="12.75">
      <c r="B3" s="106" t="s">
        <v>68</v>
      </c>
    </row>
    <row r="4" ht="12.75">
      <c r="B4" s="107">
        <v>100</v>
      </c>
    </row>
    <row r="5" spans="2:7" ht="12.75">
      <c r="B5" s="107">
        <v>90</v>
      </c>
      <c r="C5" s="104"/>
      <c r="D5" s="104"/>
      <c r="E5" s="105"/>
      <c r="F5" s="105"/>
      <c r="G5" s="105"/>
    </row>
    <row r="6" ht="12.75">
      <c r="B6" s="107">
        <v>80</v>
      </c>
    </row>
    <row r="7" ht="12.75">
      <c r="B7" s="107">
        <v>70</v>
      </c>
    </row>
    <row r="8" ht="12.75">
      <c r="B8" s="107">
        <v>60</v>
      </c>
    </row>
    <row r="9" ht="12.75">
      <c r="B9" s="108">
        <v>50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3:F11"/>
  <sheetViews>
    <sheetView zoomScalePageLayoutView="0" workbookViewId="0" topLeftCell="A1">
      <selection activeCell="E26" sqref="E26"/>
    </sheetView>
  </sheetViews>
  <sheetFormatPr defaultColWidth="11.421875" defaultRowHeight="12.75"/>
  <cols>
    <col min="2" max="2" width="22.7109375" style="0" customWidth="1"/>
    <col min="4" max="4" width="16.28125" style="0" customWidth="1"/>
    <col min="5" max="6" width="18.28125" style="0" customWidth="1"/>
  </cols>
  <sheetData>
    <row r="2" ht="13.5" thickBot="1"/>
    <row r="3" spans="2:6" ht="15.75" thickBot="1">
      <c r="B3" s="118" t="s">
        <v>18</v>
      </c>
      <c r="C3" s="119"/>
      <c r="D3" s="119"/>
      <c r="E3" s="119"/>
      <c r="F3" s="120"/>
    </row>
    <row r="4" spans="2:6" ht="63" thickBot="1">
      <c r="B4" s="62" t="s">
        <v>19</v>
      </c>
      <c r="C4" s="62" t="s">
        <v>20</v>
      </c>
      <c r="D4" s="62" t="s">
        <v>21</v>
      </c>
      <c r="E4" s="62" t="s">
        <v>22</v>
      </c>
      <c r="F4" s="62" t="s">
        <v>23</v>
      </c>
    </row>
    <row r="5" spans="2:6" ht="15.75" thickBot="1">
      <c r="B5" s="62" t="s">
        <v>24</v>
      </c>
      <c r="C5" s="63" t="s">
        <v>25</v>
      </c>
      <c r="D5" s="63" t="s">
        <v>26</v>
      </c>
      <c r="E5" s="65" t="s">
        <v>25</v>
      </c>
      <c r="F5" s="63" t="s">
        <v>25</v>
      </c>
    </row>
    <row r="6" spans="2:6" ht="15.75" thickBot="1">
      <c r="B6" s="62" t="s">
        <v>27</v>
      </c>
      <c r="C6" s="63" t="s">
        <v>28</v>
      </c>
      <c r="D6" s="63" t="s">
        <v>29</v>
      </c>
      <c r="E6" s="65" t="s">
        <v>30</v>
      </c>
      <c r="F6" s="63" t="s">
        <v>31</v>
      </c>
    </row>
    <row r="7" spans="2:6" ht="15.75" thickBot="1">
      <c r="B7" s="62" t="s">
        <v>32</v>
      </c>
      <c r="C7" s="63" t="s">
        <v>33</v>
      </c>
      <c r="D7" s="63" t="s">
        <v>34</v>
      </c>
      <c r="E7" s="65" t="s">
        <v>35</v>
      </c>
      <c r="F7" s="63" t="s">
        <v>36</v>
      </c>
    </row>
    <row r="8" spans="2:6" ht="31.5" thickBot="1">
      <c r="B8" s="62" t="s">
        <v>37</v>
      </c>
      <c r="C8" s="63" t="s">
        <v>38</v>
      </c>
      <c r="D8" s="63" t="s">
        <v>39</v>
      </c>
      <c r="E8" s="65" t="s">
        <v>40</v>
      </c>
      <c r="F8" s="63" t="s">
        <v>41</v>
      </c>
    </row>
    <row r="9" ht="15">
      <c r="B9" s="64" t="s">
        <v>44</v>
      </c>
    </row>
    <row r="10" ht="15">
      <c r="B10" s="64" t="s">
        <v>42</v>
      </c>
    </row>
    <row r="11" ht="15">
      <c r="B11" s="64" t="s">
        <v>43</v>
      </c>
    </row>
  </sheetData>
  <sheetProtection/>
  <mergeCells count="1">
    <mergeCell ref="B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21" sqref="D21"/>
    </sheetView>
  </sheetViews>
  <sheetFormatPr defaultColWidth="11.421875" defaultRowHeight="12.75"/>
  <cols>
    <col min="2" max="2" width="24.421875" style="0" customWidth="1"/>
    <col min="3" max="3" width="19.28125" style="0" customWidth="1"/>
    <col min="4" max="4" width="31.7109375" style="0" customWidth="1"/>
  </cols>
  <sheetData>
    <row r="1" spans="1:4" ht="23.25">
      <c r="A1" s="121" t="s">
        <v>45</v>
      </c>
      <c r="B1" s="121"/>
      <c r="C1" s="121"/>
      <c r="D1" s="121"/>
    </row>
    <row r="3" spans="1:4" ht="18">
      <c r="A3" s="77" t="s">
        <v>46</v>
      </c>
      <c r="B3" s="69"/>
      <c r="C3" s="69"/>
      <c r="D3" s="69"/>
    </row>
    <row r="4" spans="1:4" ht="14.25">
      <c r="A4" s="69"/>
      <c r="B4" s="75" t="s">
        <v>47</v>
      </c>
      <c r="C4" s="75" t="s">
        <v>48</v>
      </c>
      <c r="D4" s="68" t="s">
        <v>49</v>
      </c>
    </row>
    <row r="5" spans="1:4" ht="14.25">
      <c r="A5" s="69"/>
      <c r="B5" s="74" t="s">
        <v>50</v>
      </c>
      <c r="C5" s="72">
        <v>75.2</v>
      </c>
      <c r="D5" s="76">
        <v>34.46</v>
      </c>
    </row>
    <row r="6" spans="1:4" ht="14.25">
      <c r="A6" s="69"/>
      <c r="B6" s="73" t="s">
        <v>51</v>
      </c>
      <c r="C6" s="72">
        <v>68.6</v>
      </c>
      <c r="D6" s="76">
        <v>31.44</v>
      </c>
    </row>
    <row r="7" spans="1:4" ht="14.25">
      <c r="A7" s="69"/>
      <c r="B7" s="73" t="s">
        <v>52</v>
      </c>
      <c r="C7" s="72">
        <v>66.8</v>
      </c>
      <c r="D7" s="76">
        <v>30.61</v>
      </c>
    </row>
    <row r="8" spans="1:4" ht="14.25">
      <c r="A8" s="69"/>
      <c r="B8" s="73" t="s">
        <v>53</v>
      </c>
      <c r="C8" s="72">
        <v>65.2</v>
      </c>
      <c r="D8" s="76">
        <v>29.88</v>
      </c>
    </row>
    <row r="9" spans="1:4" ht="14.25">
      <c r="A9" s="69"/>
      <c r="B9" s="69"/>
      <c r="C9" s="71"/>
      <c r="D9" s="69"/>
    </row>
    <row r="10" spans="1:4" ht="18">
      <c r="A10" s="77" t="s">
        <v>54</v>
      </c>
      <c r="B10" s="69"/>
      <c r="C10" s="71"/>
      <c r="D10" s="69"/>
    </row>
    <row r="11" spans="1:4" ht="14.25">
      <c r="A11" s="69"/>
      <c r="B11" s="79" t="s">
        <v>47</v>
      </c>
      <c r="C11" s="79" t="s">
        <v>48</v>
      </c>
      <c r="D11" s="68" t="s">
        <v>49</v>
      </c>
    </row>
    <row r="12" spans="1:4" ht="14.25">
      <c r="A12" s="69"/>
      <c r="B12" s="74" t="s">
        <v>50</v>
      </c>
      <c r="C12" s="72">
        <v>827.2</v>
      </c>
      <c r="D12" s="76">
        <v>34.46</v>
      </c>
    </row>
    <row r="13" spans="1:4" ht="14.25">
      <c r="A13" s="69"/>
      <c r="B13" s="73" t="s">
        <v>51</v>
      </c>
      <c r="C13" s="72">
        <v>754.6</v>
      </c>
      <c r="D13" s="76">
        <v>31.44</v>
      </c>
    </row>
    <row r="14" spans="1:4" ht="14.25">
      <c r="A14" s="69"/>
      <c r="B14" s="73" t="s">
        <v>52</v>
      </c>
      <c r="C14" s="72">
        <v>734.8</v>
      </c>
      <c r="D14" s="76">
        <v>30.61</v>
      </c>
    </row>
    <row r="15" spans="1:4" ht="14.25">
      <c r="A15" s="69"/>
      <c r="B15" s="73" t="s">
        <v>53</v>
      </c>
      <c r="C15" s="72">
        <v>717.2</v>
      </c>
      <c r="D15" s="76">
        <v>29.88</v>
      </c>
    </row>
    <row r="16" spans="1:4" ht="14.25">
      <c r="A16" s="70"/>
      <c r="B16" s="69"/>
      <c r="C16" s="69"/>
      <c r="D16" s="69"/>
    </row>
    <row r="19" spans="1:4" ht="14.25">
      <c r="A19" s="69"/>
      <c r="B19" s="69"/>
      <c r="C19" s="69"/>
      <c r="D19" s="69"/>
    </row>
    <row r="20" spans="1:4" ht="14.25">
      <c r="A20" s="78" t="s">
        <v>55</v>
      </c>
      <c r="B20" s="69"/>
      <c r="C20" s="69"/>
      <c r="D20" s="69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eserafino</dc:creator>
  <cp:keywords/>
  <dc:description/>
  <cp:lastModifiedBy>nmolinie</cp:lastModifiedBy>
  <cp:lastPrinted>2018-03-26T12:10:11Z</cp:lastPrinted>
  <dcterms:created xsi:type="dcterms:W3CDTF">2007-10-09T07:35:29Z</dcterms:created>
  <dcterms:modified xsi:type="dcterms:W3CDTF">2021-03-09T17:11:50Z</dcterms:modified>
  <cp:category/>
  <cp:version/>
  <cp:contentType/>
  <cp:contentStatus/>
</cp:coreProperties>
</file>