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Simulation 2021" sheetId="1" r:id="rId1"/>
    <sheet name="Quotité" sheetId="2" r:id="rId2"/>
    <sheet name="SFT" sheetId="3" r:id="rId3"/>
    <sheet name="Transport" sheetId="4" r:id="rId4"/>
  </sheets>
  <definedNames/>
  <calcPr fullCalcOnLoad="1"/>
</workbook>
</file>

<file path=xl/comments1.xml><?xml version="1.0" encoding="utf-8"?>
<comments xmlns="http://schemas.openxmlformats.org/spreadsheetml/2006/main">
  <authors>
    <author>Claudia</author>
  </authors>
  <commentList>
    <comment ref="D32" authorId="0">
      <text>
        <r>
          <rPr>
            <sz val="8"/>
            <rFont val="Tahoma"/>
            <family val="2"/>
          </rPr>
          <t>Calcul IR</t>
        </r>
      </text>
    </comment>
    <comment ref="E32" authorId="0">
      <text>
        <r>
          <rPr>
            <sz val="8"/>
            <rFont val="Tahoma"/>
            <family val="2"/>
          </rPr>
          <t>IR minimale</t>
        </r>
      </text>
    </comment>
  </commentList>
</comments>
</file>

<file path=xl/sharedStrings.xml><?xml version="1.0" encoding="utf-8"?>
<sst xmlns="http://schemas.openxmlformats.org/spreadsheetml/2006/main" count="92" uniqueCount="69">
  <si>
    <t>BUDGET</t>
  </si>
  <si>
    <t>SALAIRE BRUT</t>
  </si>
  <si>
    <t>SOIT</t>
  </si>
  <si>
    <t>SALAIRE NET</t>
  </si>
  <si>
    <t xml:space="preserve"> </t>
  </si>
  <si>
    <t>CHARGES  PATRONALES</t>
  </si>
  <si>
    <t>CHARGES SALARIALES</t>
  </si>
  <si>
    <t>DEPENSE TOTAL</t>
  </si>
  <si>
    <t>agent non titulaire sur indice</t>
  </si>
  <si>
    <t>INM</t>
  </si>
  <si>
    <t>Rémunération brute</t>
  </si>
  <si>
    <t>Traitement indiciaire</t>
  </si>
  <si>
    <t>Indemnité de résidence</t>
  </si>
  <si>
    <t>Salaire brut</t>
  </si>
  <si>
    <t>Durée du contrat (indiquer nombre de mois)</t>
  </si>
  <si>
    <t>Coût mensuel</t>
  </si>
  <si>
    <t>Coût total du contrat</t>
  </si>
  <si>
    <t>Pour plus de précisions voir votre gestionnaire</t>
  </si>
  <si>
    <t>Montants minimum et maximum du SFT</t>
  </si>
  <si>
    <t>Nombre d'enfants</t>
  </si>
  <si>
    <t>Part fixe</t>
  </si>
  <si>
    <t>Part proportionnelle au traitement brut</t>
  </si>
  <si>
    <t>Minimum mensuel</t>
  </si>
  <si>
    <t>Maximum mensuel</t>
  </si>
  <si>
    <t>1 enfant</t>
  </si>
  <si>
    <t>2,29 €</t>
  </si>
  <si>
    <t>-</t>
  </si>
  <si>
    <t>2 enfants</t>
  </si>
  <si>
    <t>10,67 €</t>
  </si>
  <si>
    <t>3 %</t>
  </si>
  <si>
    <t>73,79 €</t>
  </si>
  <si>
    <t>111,47 €</t>
  </si>
  <si>
    <t>3 enfants</t>
  </si>
  <si>
    <t>15,24 €</t>
  </si>
  <si>
    <t>8 %</t>
  </si>
  <si>
    <t>183,56 €</t>
  </si>
  <si>
    <t>284,03 €</t>
  </si>
  <si>
    <t>Par enfant supplémentaire</t>
  </si>
  <si>
    <t>4,57 €</t>
  </si>
  <si>
    <t>6 %</t>
  </si>
  <si>
    <t>130,81 €</t>
  </si>
  <si>
    <t>206,17 €</t>
  </si>
  <si>
    <t>Celui qui a un indice majoré compris entre 449 et 717 bénéficie d'un SFT en partie proportionnel à son traitement brut.</t>
  </si>
  <si>
    <t>Un agent ayant un indice majoré supérieur ou égal à 717 perçoit un SFT au taux maximum.</t>
  </si>
  <si>
    <r>
      <t xml:space="preserve">Un agent ayant un </t>
    </r>
    <r>
      <rPr>
        <sz val="12"/>
        <color indexed="10"/>
        <rFont val="Times New Roman"/>
        <family val="1"/>
      </rPr>
      <t>indice majoré inférieur ou égal à 449 perçoit un SFT au taux minimum</t>
    </r>
    <r>
      <rPr>
        <sz val="12"/>
        <rFont val="Times New Roman"/>
        <family val="1"/>
      </rPr>
      <t>.</t>
    </r>
  </si>
  <si>
    <t>Remboursement domicile travail en Ile de France</t>
  </si>
  <si>
    <t>Abonnement mensuel</t>
  </si>
  <si>
    <t>Zones du forfait</t>
  </si>
  <si>
    <t>Tarifs en euros</t>
  </si>
  <si>
    <t>Montant remboursement</t>
  </si>
  <si>
    <t>Toutes zones (1-5)</t>
  </si>
  <si>
    <t>2 - 3</t>
  </si>
  <si>
    <t xml:space="preserve">3 - 4 </t>
  </si>
  <si>
    <t>4 - 5</t>
  </si>
  <si>
    <t>Abonnement Annuel</t>
  </si>
  <si>
    <t>Tarifs applicables au 1er août 2017</t>
  </si>
  <si>
    <t>SFT</t>
  </si>
  <si>
    <t>Rembt domicile travail</t>
  </si>
  <si>
    <t>TOTAL BRUT</t>
  </si>
  <si>
    <t xml:space="preserve">TOTAL </t>
  </si>
  <si>
    <t xml:space="preserve">Nom/ Prénom : </t>
  </si>
  <si>
    <t xml:space="preserve">Période : </t>
  </si>
  <si>
    <t xml:space="preserve">Ligne budgétaire : </t>
  </si>
  <si>
    <t xml:space="preserve">Numéro de convention : </t>
  </si>
  <si>
    <t>Signature</t>
  </si>
  <si>
    <t>FICHE FINANCIERE   simulation avec charges 2021</t>
  </si>
  <si>
    <t>Quotité de travail</t>
  </si>
  <si>
    <t>Quotité</t>
  </si>
  <si>
    <t>contrat renouvellement compris + 1 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</si>
</sst>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#,##0.00\ _€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%"/>
    <numFmt numFmtId="171" formatCode="[$-40C]dddd\ d\ mmmm\ yyyy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ott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medium"/>
      <bottom style="dashed"/>
    </border>
    <border>
      <left style="double"/>
      <right style="double"/>
      <top style="dashed"/>
      <bottom>
        <color indexed="63"/>
      </bottom>
    </border>
    <border>
      <left style="double"/>
      <right style="double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ott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double"/>
      <right style="double"/>
      <top style="dashed"/>
      <bottom style="dashed"/>
    </border>
    <border>
      <left style="dashed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4" fontId="2" fillId="0" borderId="22" xfId="0" applyNumberFormat="1" applyFont="1" applyBorder="1" applyAlignment="1">
      <alignment/>
    </xf>
    <xf numFmtId="44" fontId="1" fillId="0" borderId="23" xfId="43" applyFont="1" applyFill="1" applyBorder="1" applyAlignment="1">
      <alignment/>
    </xf>
    <xf numFmtId="44" fontId="1" fillId="0" borderId="24" xfId="43" applyFont="1" applyFill="1" applyBorder="1" applyAlignment="1">
      <alignment/>
    </xf>
    <xf numFmtId="44" fontId="1" fillId="33" borderId="24" xfId="43" applyFont="1" applyFill="1" applyBorder="1" applyAlignment="1">
      <alignment/>
    </xf>
    <xf numFmtId="44" fontId="1" fillId="0" borderId="25" xfId="43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4" fontId="3" fillId="16" borderId="30" xfId="43" applyFont="1" applyFill="1" applyBorder="1" applyAlignment="1">
      <alignment/>
    </xf>
    <xf numFmtId="0" fontId="5" fillId="0" borderId="0" xfId="0" applyFont="1" applyAlignment="1">
      <alignment/>
    </xf>
    <xf numFmtId="0" fontId="2" fillId="0" borderId="31" xfId="0" applyFont="1" applyBorder="1" applyAlignment="1">
      <alignment/>
    </xf>
    <xf numFmtId="2" fontId="0" fillId="0" borderId="32" xfId="0" applyNumberForma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34" borderId="33" xfId="0" applyNumberFormat="1" applyFill="1" applyBorder="1" applyAlignment="1">
      <alignment horizontal="center" vertical="center"/>
    </xf>
    <xf numFmtId="2" fontId="0" fillId="34" borderId="34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35" borderId="40" xfId="0" applyNumberFormat="1" applyFill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34" borderId="41" xfId="0" applyNumberFormat="1" applyFill="1" applyBorder="1" applyAlignment="1">
      <alignment horizontal="center" vertical="center"/>
    </xf>
    <xf numFmtId="2" fontId="0" fillId="34" borderId="20" xfId="0" applyNumberFormat="1" applyFill="1" applyBorder="1" applyAlignment="1">
      <alignment horizontal="center" vertical="center"/>
    </xf>
    <xf numFmtId="2" fontId="3" fillId="36" borderId="42" xfId="0" applyNumberFormat="1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36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6" borderId="46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12" fillId="0" borderId="0" xfId="0" applyFont="1" applyAlignment="1">
      <alignment/>
    </xf>
    <xf numFmtId="0" fontId="51" fillId="0" borderId="40" xfId="50" applyFont="1" applyBorder="1" applyAlignment="1">
      <alignment horizontal="center" vertical="center"/>
      <protection/>
    </xf>
    <xf numFmtId="0" fontId="36" fillId="0" borderId="0" xfId="50">
      <alignment/>
      <protection/>
    </xf>
    <xf numFmtId="0" fontId="36" fillId="0" borderId="0" xfId="50" applyAlignment="1">
      <alignment horizontal="left" vertical="center" indent="1"/>
      <protection/>
    </xf>
    <xf numFmtId="0" fontId="36" fillId="0" borderId="0" xfId="50" applyAlignment="1">
      <alignment horizontal="center"/>
      <protection/>
    </xf>
    <xf numFmtId="8" fontId="36" fillId="0" borderId="40" xfId="50" applyNumberFormat="1" applyBorder="1" applyAlignment="1">
      <alignment horizontal="center" vertical="center" wrapText="1"/>
      <protection/>
    </xf>
    <xf numFmtId="49" fontId="36" fillId="0" borderId="40" xfId="50" applyNumberFormat="1" applyBorder="1" applyAlignment="1">
      <alignment horizontal="center" vertical="center" wrapText="1"/>
      <protection/>
    </xf>
    <xf numFmtId="0" fontId="36" fillId="0" borderId="40" xfId="50" applyBorder="1" applyAlignment="1">
      <alignment horizontal="center" vertical="center" wrapText="1"/>
      <protection/>
    </xf>
    <xf numFmtId="0" fontId="51" fillId="0" borderId="40" xfId="50" applyFont="1" applyBorder="1" applyAlignment="1">
      <alignment horizontal="center" vertical="center" wrapText="1"/>
      <protection/>
    </xf>
    <xf numFmtId="0" fontId="36" fillId="0" borderId="40" xfId="50" applyBorder="1" applyAlignment="1">
      <alignment horizontal="center"/>
      <protection/>
    </xf>
    <xf numFmtId="0" fontId="53" fillId="0" borderId="0" xfId="50" applyFont="1">
      <alignment/>
      <protection/>
    </xf>
    <xf numFmtId="0" fontId="54" fillId="0" borderId="0" xfId="50" applyFont="1" applyAlignment="1">
      <alignment horizontal="left" vertical="center" indent="1"/>
      <protection/>
    </xf>
    <xf numFmtId="0" fontId="51" fillId="0" borderId="40" xfId="50" applyFont="1" applyBorder="1" applyAlignment="1">
      <alignment horizontal="center" vertical="center" wrapText="1"/>
      <protection/>
    </xf>
    <xf numFmtId="44" fontId="1" fillId="0" borderId="24" xfId="43" applyFont="1" applyFill="1" applyBorder="1" applyAlignment="1" applyProtection="1">
      <alignment/>
      <protection locked="0"/>
    </xf>
    <xf numFmtId="165" fontId="1" fillId="0" borderId="47" xfId="0" applyNumberFormat="1" applyFont="1" applyBorder="1" applyAlignment="1">
      <alignment/>
    </xf>
    <xf numFmtId="0" fontId="2" fillId="9" borderId="17" xfId="0" applyFont="1" applyFill="1" applyBorder="1" applyAlignment="1">
      <alignment/>
    </xf>
    <xf numFmtId="165" fontId="1" fillId="0" borderId="36" xfId="0" applyNumberFormat="1" applyFont="1" applyBorder="1" applyAlignment="1">
      <alignment/>
    </xf>
    <xf numFmtId="0" fontId="2" fillId="37" borderId="29" xfId="0" applyFont="1" applyFill="1" applyBorder="1" applyAlignment="1">
      <alignment/>
    </xf>
    <xf numFmtId="44" fontId="1" fillId="37" borderId="48" xfId="43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4" fontId="1" fillId="0" borderId="24" xfId="43" applyFont="1" applyFill="1" applyBorder="1" applyAlignment="1" applyProtection="1">
      <alignment/>
      <protection/>
    </xf>
    <xf numFmtId="44" fontId="1" fillId="9" borderId="24" xfId="43" applyFont="1" applyFill="1" applyBorder="1" applyAlignment="1" applyProtection="1">
      <alignment/>
      <protection/>
    </xf>
    <xf numFmtId="44" fontId="14" fillId="0" borderId="50" xfId="43" applyFont="1" applyFill="1" applyBorder="1" applyAlignment="1">
      <alignment vertical="center"/>
    </xf>
    <xf numFmtId="165" fontId="8" fillId="0" borderId="46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170" fontId="0" fillId="0" borderId="0" xfId="51" applyNumberFormat="1" applyBorder="1" applyAlignment="1">
      <alignment horizontal="center" vertical="center" wrapText="1"/>
      <protection/>
    </xf>
    <xf numFmtId="9" fontId="0" fillId="0" borderId="0" xfId="51" applyNumberFormat="1" applyBorder="1" applyAlignment="1">
      <alignment horizontal="center" vertical="center" wrapText="1"/>
      <protection/>
    </xf>
    <xf numFmtId="0" fontId="0" fillId="0" borderId="51" xfId="0" applyFont="1" applyBorder="1" applyAlignment="1">
      <alignment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0" fontId="1" fillId="0" borderId="54" xfId="0" applyFont="1" applyBorder="1" applyAlignment="1">
      <alignment/>
    </xf>
    <xf numFmtId="44" fontId="1" fillId="0" borderId="55" xfId="0" applyNumberFormat="1" applyFont="1" applyBorder="1" applyAlignment="1">
      <alignment/>
    </xf>
    <xf numFmtId="0" fontId="1" fillId="0" borderId="56" xfId="0" applyFont="1" applyBorder="1" applyAlignment="1" applyProtection="1">
      <alignment/>
      <protection locked="0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65" fontId="13" fillId="36" borderId="60" xfId="0" applyNumberFormat="1" applyFont="1" applyFill="1" applyBorder="1" applyAlignment="1">
      <alignment horizontal="center" vertical="center"/>
    </xf>
    <xf numFmtId="0" fontId="13" fillId="36" borderId="61" xfId="0" applyFont="1" applyFill="1" applyBorder="1" applyAlignment="1">
      <alignment horizontal="center" vertical="center"/>
    </xf>
    <xf numFmtId="0" fontId="13" fillId="36" borderId="62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56" fillId="0" borderId="0" xfId="50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3:B9" comment="" totalsRowShown="0">
  <autoFilter ref="B3:B9"/>
  <tableColumns count="1">
    <tableColumn id="1" name="Quotité de trav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19.57421875" style="0" customWidth="1"/>
    <col min="2" max="2" width="41.00390625" style="0" customWidth="1"/>
    <col min="3" max="3" width="32.140625" style="0" customWidth="1"/>
    <col min="4" max="4" width="29.421875" style="0" customWidth="1"/>
    <col min="5" max="5" width="31.00390625" style="0" customWidth="1"/>
    <col min="6" max="6" width="16.7109375" style="0" customWidth="1"/>
  </cols>
  <sheetData>
    <row r="2" spans="1:5" ht="15" customHeight="1">
      <c r="A2" s="11" t="s">
        <v>65</v>
      </c>
      <c r="C2" s="89" t="s">
        <v>60</v>
      </c>
      <c r="D2" s="90"/>
      <c r="E2" s="90"/>
    </row>
    <row r="3" spans="3:5" ht="12.75">
      <c r="C3" s="89" t="s">
        <v>61</v>
      </c>
      <c r="D3" s="90"/>
      <c r="E3" s="90"/>
    </row>
    <row r="4" spans="2:5" ht="15">
      <c r="B4" s="29" t="s">
        <v>8</v>
      </c>
      <c r="C4" s="89"/>
      <c r="D4" s="91"/>
      <c r="E4" s="91"/>
    </row>
    <row r="5" spans="2:5" ht="14.25">
      <c r="B5" s="67"/>
      <c r="C5" s="89" t="s">
        <v>62</v>
      </c>
      <c r="D5" s="92"/>
      <c r="E5" s="92"/>
    </row>
    <row r="6" spans="2:5" ht="15">
      <c r="B6" s="98" t="s">
        <v>68</v>
      </c>
      <c r="C6" s="89" t="s">
        <v>63</v>
      </c>
      <c r="D6" s="92"/>
      <c r="E6" s="92"/>
    </row>
    <row r="7" spans="1:5" ht="16.5" thickBot="1">
      <c r="A7" s="5"/>
      <c r="C7" s="89"/>
      <c r="D7" s="91"/>
      <c r="E7" s="91"/>
    </row>
    <row r="8" spans="3:5" ht="54.75" thickBot="1">
      <c r="C8" s="54" t="s">
        <v>15</v>
      </c>
      <c r="D8" s="54" t="s">
        <v>14</v>
      </c>
      <c r="E8" s="54" t="s">
        <v>16</v>
      </c>
    </row>
    <row r="9" spans="1:5" ht="37.5" customHeight="1" thickBot="1">
      <c r="A9" s="86" t="s">
        <v>0</v>
      </c>
      <c r="B9" s="87" t="s">
        <v>7</v>
      </c>
      <c r="C9" s="110">
        <f>E10</f>
        <v>33809.987150290006</v>
      </c>
      <c r="D9" s="111"/>
      <c r="E9" s="112"/>
    </row>
    <row r="10" spans="1:5" ht="40.5" customHeight="1" thickBot="1">
      <c r="A10" s="12"/>
      <c r="B10" s="22"/>
      <c r="C10" s="96">
        <f>C25</f>
        <v>2600.7682423300007</v>
      </c>
      <c r="D10" s="60">
        <v>13</v>
      </c>
      <c r="E10" s="97">
        <f>C10*D10</f>
        <v>33809.987150290006</v>
      </c>
    </row>
    <row r="11" spans="1:5" ht="15.75">
      <c r="A11" s="1" t="s">
        <v>2</v>
      </c>
      <c r="B11" s="23"/>
      <c r="C11" s="18"/>
      <c r="D11" s="15"/>
      <c r="E11" s="55"/>
    </row>
    <row r="12" spans="1:5" ht="15.75">
      <c r="A12" s="8" t="s">
        <v>4</v>
      </c>
      <c r="B12" s="84" t="s">
        <v>1</v>
      </c>
      <c r="C12" s="85">
        <f>C27</f>
        <v>1834.1101850000005</v>
      </c>
      <c r="D12" s="16" t="s">
        <v>4</v>
      </c>
      <c r="E12" s="56">
        <f>C12*D10</f>
        <v>23843.432405000007</v>
      </c>
    </row>
    <row r="13" spans="1:5" ht="15.75">
      <c r="A13" s="9"/>
      <c r="B13" s="10"/>
      <c r="C13" s="19" t="s">
        <v>4</v>
      </c>
      <c r="D13" s="16" t="s">
        <v>4</v>
      </c>
      <c r="E13" s="56"/>
    </row>
    <row r="14" spans="1:5" ht="15.75">
      <c r="A14" s="9"/>
      <c r="B14" s="10" t="s">
        <v>56</v>
      </c>
      <c r="C14" s="80">
        <v>0</v>
      </c>
      <c r="D14" s="16"/>
      <c r="E14" s="81">
        <f>D10*C14</f>
        <v>0</v>
      </c>
    </row>
    <row r="15" spans="1:5" ht="15.75">
      <c r="A15" s="9"/>
      <c r="B15" s="10" t="s">
        <v>57</v>
      </c>
      <c r="C15" s="80">
        <v>0</v>
      </c>
      <c r="D15" s="16"/>
      <c r="E15" s="81">
        <f>D10*C15</f>
        <v>0</v>
      </c>
    </row>
    <row r="16" spans="1:5" ht="15.75">
      <c r="A16" s="9"/>
      <c r="B16" s="82" t="s">
        <v>58</v>
      </c>
      <c r="C16" s="95">
        <f>SUM(C12:C15)</f>
        <v>1834.1101850000005</v>
      </c>
      <c r="D16" s="16"/>
      <c r="E16" s="81">
        <f>D10*C16</f>
        <v>23843.432405000007</v>
      </c>
    </row>
    <row r="17" spans="1:5" ht="15.75">
      <c r="A17" s="9"/>
      <c r="B17" s="10"/>
      <c r="C17" s="94"/>
      <c r="D17" s="16"/>
      <c r="E17" s="83"/>
    </row>
    <row r="18" spans="1:5" ht="15.75">
      <c r="A18" s="9"/>
      <c r="B18" s="10" t="s">
        <v>6</v>
      </c>
      <c r="C18" s="19">
        <f>(C12+C14)*19.631/100</f>
        <v>360.0541704173501</v>
      </c>
      <c r="D18" s="16"/>
      <c r="E18" s="56">
        <f>C18*D10</f>
        <v>4680.704215425551</v>
      </c>
    </row>
    <row r="19" spans="1:5" ht="15.75">
      <c r="A19" s="9"/>
      <c r="B19" s="10"/>
      <c r="C19" s="19"/>
      <c r="D19" s="16"/>
      <c r="E19" s="56"/>
    </row>
    <row r="20" spans="1:5" ht="15.75">
      <c r="A20" s="9"/>
      <c r="B20" s="24" t="s">
        <v>3</v>
      </c>
      <c r="C20" s="20">
        <f>C12+C15+C14-C18</f>
        <v>1474.0560145826503</v>
      </c>
      <c r="D20" s="16" t="s">
        <v>4</v>
      </c>
      <c r="E20" s="56">
        <f>C20*D10</f>
        <v>19162.728189574453</v>
      </c>
    </row>
    <row r="21" spans="1:5" ht="15.75">
      <c r="A21" s="9"/>
      <c r="B21" s="25"/>
      <c r="C21" s="19" t="s">
        <v>4</v>
      </c>
      <c r="D21" s="17" t="s">
        <v>4</v>
      </c>
      <c r="E21" s="56"/>
    </row>
    <row r="22" spans="1:6" ht="15.75">
      <c r="A22" s="3" t="s">
        <v>4</v>
      </c>
      <c r="B22" s="26" t="s">
        <v>5</v>
      </c>
      <c r="C22" s="19">
        <f>(C12+C14)*41.8/100</f>
        <v>766.6580573300001</v>
      </c>
      <c r="D22" s="16"/>
      <c r="E22" s="56">
        <f>C22*D10</f>
        <v>9966.554745290001</v>
      </c>
      <c r="F22" s="52"/>
    </row>
    <row r="23" spans="1:5" ht="15.75">
      <c r="A23" s="2"/>
      <c r="B23" s="27" t="s">
        <v>4</v>
      </c>
      <c r="C23" s="19" t="s">
        <v>4</v>
      </c>
      <c r="D23" s="30" t="s">
        <v>4</v>
      </c>
      <c r="E23" s="57"/>
    </row>
    <row r="24" spans="1:5" ht="16.5" thickBot="1">
      <c r="A24" s="4"/>
      <c r="B24" s="6"/>
      <c r="C24" s="21"/>
      <c r="D24" s="7"/>
      <c r="E24" s="58"/>
    </row>
    <row r="25" spans="1:6" ht="18.75" thickBot="1">
      <c r="A25" s="13"/>
      <c r="B25" s="88" t="s">
        <v>59</v>
      </c>
      <c r="C25" s="28">
        <f>C16+C22</f>
        <v>2600.7682423300007</v>
      </c>
      <c r="D25" s="14" t="s">
        <v>4</v>
      </c>
      <c r="E25" s="59">
        <f>E12+E22</f>
        <v>33809.987150290006</v>
      </c>
      <c r="F25" s="66"/>
    </row>
    <row r="26" ht="13.5" thickBot="1"/>
    <row r="27" spans="1:3" ht="17.25" thickBot="1" thickTop="1">
      <c r="A27" s="104" t="s">
        <v>67</v>
      </c>
      <c r="B27" s="106">
        <v>100</v>
      </c>
      <c r="C27" s="105">
        <f>C33*B27/100</f>
        <v>1834.1101850000005</v>
      </c>
    </row>
    <row r="28" ht="14.25" thickBot="1" thickTop="1"/>
    <row r="29" spans="1:5" ht="33.75" customHeight="1" thickBot="1">
      <c r="A29" s="48" t="s">
        <v>9</v>
      </c>
      <c r="B29" s="53">
        <v>380</v>
      </c>
      <c r="C29" s="32"/>
      <c r="D29" s="32"/>
      <c r="E29" s="33"/>
    </row>
    <row r="30" spans="1:5" ht="13.5" thickBot="1">
      <c r="A30" s="34"/>
      <c r="B30" s="35" t="s">
        <v>4</v>
      </c>
      <c r="C30" s="36"/>
      <c r="D30" s="36"/>
      <c r="E30" s="37"/>
    </row>
    <row r="31" spans="1:5" ht="23.25" customHeight="1">
      <c r="A31" s="107" t="s">
        <v>10</v>
      </c>
      <c r="B31" s="38" t="s">
        <v>11</v>
      </c>
      <c r="C31" s="39">
        <f>(B29*56.2323)/12</f>
        <v>1780.6895000000002</v>
      </c>
      <c r="D31" s="40"/>
      <c r="E31" s="41"/>
    </row>
    <row r="32" spans="1:5" ht="21" customHeight="1">
      <c r="A32" s="108"/>
      <c r="B32" s="42" t="s">
        <v>12</v>
      </c>
      <c r="C32" s="43">
        <f>IF(D32&lt;E32,E32,D32)</f>
        <v>53.420685000000006</v>
      </c>
      <c r="D32" s="44">
        <f>(C31*3%)</f>
        <v>53.420685000000006</v>
      </c>
      <c r="E32" s="31">
        <f>(((54.6834*298)/12)*3%)</f>
        <v>40.739132999999995</v>
      </c>
    </row>
    <row r="33" spans="1:5" ht="29.25" customHeight="1" thickBot="1">
      <c r="A33" s="109"/>
      <c r="B33" s="49" t="s">
        <v>13</v>
      </c>
      <c r="C33" s="47">
        <f>C31+C32</f>
        <v>1834.1101850000002</v>
      </c>
      <c r="D33" s="45"/>
      <c r="E33" s="46"/>
    </row>
    <row r="35" spans="1:4" ht="22.5">
      <c r="A35" s="61" t="s">
        <v>17</v>
      </c>
      <c r="C35" s="50" t="s">
        <v>4</v>
      </c>
      <c r="D35" s="51" t="s">
        <v>4</v>
      </c>
    </row>
    <row r="36" ht="12.75">
      <c r="D36" s="89" t="s">
        <v>64</v>
      </c>
    </row>
    <row r="37" ht="12.75">
      <c r="D37" s="93"/>
    </row>
    <row r="38" ht="12.75">
      <c r="D38" s="93"/>
    </row>
    <row r="39" ht="12.75">
      <c r="D39" s="93"/>
    </row>
  </sheetData>
  <sheetProtection password="C4B0" sheet="1"/>
  <mergeCells count="2">
    <mergeCell ref="A31:A33"/>
    <mergeCell ref="C9:E9"/>
  </mergeCells>
  <printOptions horizont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zoomScalePageLayoutView="0" workbookViewId="0" topLeftCell="A1">
      <selection activeCell="B9" sqref="B3:B9"/>
    </sheetView>
  </sheetViews>
  <sheetFormatPr defaultColWidth="11.421875" defaultRowHeight="12.75"/>
  <cols>
    <col min="2" max="2" width="18.140625" style="0" customWidth="1"/>
  </cols>
  <sheetData>
    <row r="3" ht="12.75">
      <c r="B3" s="101" t="s">
        <v>66</v>
      </c>
    </row>
    <row r="4" ht="12.75">
      <c r="B4" s="102">
        <v>100</v>
      </c>
    </row>
    <row r="5" spans="2:7" ht="12.75">
      <c r="B5" s="102">
        <v>90</v>
      </c>
      <c r="C5" s="99"/>
      <c r="D5" s="99"/>
      <c r="E5" s="100"/>
      <c r="F5" s="100"/>
      <c r="G5" s="100"/>
    </row>
    <row r="6" ht="12.75">
      <c r="B6" s="102">
        <v>80</v>
      </c>
    </row>
    <row r="7" ht="12.75">
      <c r="B7" s="102">
        <v>70</v>
      </c>
    </row>
    <row r="8" ht="12.75">
      <c r="B8" s="102">
        <v>60</v>
      </c>
    </row>
    <row r="9" ht="12.75">
      <c r="B9" s="103">
        <v>50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E26" sqref="E26"/>
    </sheetView>
  </sheetViews>
  <sheetFormatPr defaultColWidth="11.421875" defaultRowHeight="12.75"/>
  <cols>
    <col min="2" max="2" width="22.7109375" style="0" customWidth="1"/>
    <col min="4" max="4" width="16.28125" style="0" customWidth="1"/>
    <col min="5" max="6" width="18.28125" style="0" customWidth="1"/>
  </cols>
  <sheetData>
    <row r="2" ht="13.5" thickBot="1"/>
    <row r="3" spans="2:6" ht="15.75" thickBot="1">
      <c r="B3" s="113" t="s">
        <v>18</v>
      </c>
      <c r="C3" s="114"/>
      <c r="D3" s="114"/>
      <c r="E3" s="114"/>
      <c r="F3" s="115"/>
    </row>
    <row r="4" spans="2:6" ht="63" thickBot="1">
      <c r="B4" s="62" t="s">
        <v>19</v>
      </c>
      <c r="C4" s="62" t="s">
        <v>20</v>
      </c>
      <c r="D4" s="62" t="s">
        <v>21</v>
      </c>
      <c r="E4" s="62" t="s">
        <v>22</v>
      </c>
      <c r="F4" s="62" t="s">
        <v>23</v>
      </c>
    </row>
    <row r="5" spans="2:6" ht="15.75" thickBot="1">
      <c r="B5" s="62" t="s">
        <v>24</v>
      </c>
      <c r="C5" s="63" t="s">
        <v>25</v>
      </c>
      <c r="D5" s="63" t="s">
        <v>26</v>
      </c>
      <c r="E5" s="65" t="s">
        <v>25</v>
      </c>
      <c r="F5" s="63" t="s">
        <v>25</v>
      </c>
    </row>
    <row r="6" spans="2:6" ht="15.75" thickBot="1">
      <c r="B6" s="62" t="s">
        <v>27</v>
      </c>
      <c r="C6" s="63" t="s">
        <v>28</v>
      </c>
      <c r="D6" s="63" t="s">
        <v>29</v>
      </c>
      <c r="E6" s="65" t="s">
        <v>30</v>
      </c>
      <c r="F6" s="63" t="s">
        <v>31</v>
      </c>
    </row>
    <row r="7" spans="2:6" ht="15.75" thickBot="1">
      <c r="B7" s="62" t="s">
        <v>32</v>
      </c>
      <c r="C7" s="63" t="s">
        <v>33</v>
      </c>
      <c r="D7" s="63" t="s">
        <v>34</v>
      </c>
      <c r="E7" s="65" t="s">
        <v>35</v>
      </c>
      <c r="F7" s="63" t="s">
        <v>36</v>
      </c>
    </row>
    <row r="8" spans="2:6" ht="31.5" thickBot="1">
      <c r="B8" s="62" t="s">
        <v>37</v>
      </c>
      <c r="C8" s="63" t="s">
        <v>38</v>
      </c>
      <c r="D8" s="63" t="s">
        <v>39</v>
      </c>
      <c r="E8" s="65" t="s">
        <v>40</v>
      </c>
      <c r="F8" s="63" t="s">
        <v>41</v>
      </c>
    </row>
    <row r="9" ht="15">
      <c r="B9" s="64" t="s">
        <v>44</v>
      </c>
    </row>
    <row r="10" ht="15">
      <c r="B10" s="64" t="s">
        <v>42</v>
      </c>
    </row>
    <row r="11" ht="15">
      <c r="B11" s="64" t="s">
        <v>43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11.421875" defaultRowHeight="12.75"/>
  <cols>
    <col min="2" max="2" width="24.421875" style="0" customWidth="1"/>
    <col min="3" max="3" width="19.28125" style="0" customWidth="1"/>
    <col min="4" max="4" width="31.7109375" style="0" customWidth="1"/>
  </cols>
  <sheetData>
    <row r="1" spans="1:4" ht="23.25">
      <c r="A1" s="116" t="s">
        <v>45</v>
      </c>
      <c r="B1" s="116"/>
      <c r="C1" s="116"/>
      <c r="D1" s="116"/>
    </row>
    <row r="3" spans="1:4" ht="18">
      <c r="A3" s="77" t="s">
        <v>46</v>
      </c>
      <c r="B3" s="69"/>
      <c r="C3" s="69"/>
      <c r="D3" s="69"/>
    </row>
    <row r="4" spans="1:4" ht="14.25">
      <c r="A4" s="69"/>
      <c r="B4" s="75" t="s">
        <v>47</v>
      </c>
      <c r="C4" s="75" t="s">
        <v>48</v>
      </c>
      <c r="D4" s="68" t="s">
        <v>49</v>
      </c>
    </row>
    <row r="5" spans="1:4" ht="14.25">
      <c r="A5" s="69"/>
      <c r="B5" s="74" t="s">
        <v>50</v>
      </c>
      <c r="C5" s="72">
        <v>75.2</v>
      </c>
      <c r="D5" s="76">
        <v>34.46</v>
      </c>
    </row>
    <row r="6" spans="1:4" ht="14.25">
      <c r="A6" s="69"/>
      <c r="B6" s="73" t="s">
        <v>51</v>
      </c>
      <c r="C6" s="72">
        <v>68.6</v>
      </c>
      <c r="D6" s="76">
        <v>31.44</v>
      </c>
    </row>
    <row r="7" spans="1:4" ht="14.25">
      <c r="A7" s="69"/>
      <c r="B7" s="73" t="s">
        <v>52</v>
      </c>
      <c r="C7" s="72">
        <v>66.8</v>
      </c>
      <c r="D7" s="76">
        <v>30.61</v>
      </c>
    </row>
    <row r="8" spans="1:4" ht="14.25">
      <c r="A8" s="69"/>
      <c r="B8" s="73" t="s">
        <v>53</v>
      </c>
      <c r="C8" s="72">
        <v>65.2</v>
      </c>
      <c r="D8" s="76">
        <v>29.88</v>
      </c>
    </row>
    <row r="9" spans="1:4" ht="14.25">
      <c r="A9" s="69"/>
      <c r="B9" s="69"/>
      <c r="C9" s="71"/>
      <c r="D9" s="69"/>
    </row>
    <row r="10" spans="1:4" ht="18">
      <c r="A10" s="77" t="s">
        <v>54</v>
      </c>
      <c r="B10" s="69"/>
      <c r="C10" s="71"/>
      <c r="D10" s="69"/>
    </row>
    <row r="11" spans="1:4" ht="14.25">
      <c r="A11" s="69"/>
      <c r="B11" s="79" t="s">
        <v>47</v>
      </c>
      <c r="C11" s="79" t="s">
        <v>48</v>
      </c>
      <c r="D11" s="68" t="s">
        <v>49</v>
      </c>
    </row>
    <row r="12" spans="1:4" ht="14.25">
      <c r="A12" s="69"/>
      <c r="B12" s="74" t="s">
        <v>50</v>
      </c>
      <c r="C12" s="72">
        <v>827.2</v>
      </c>
      <c r="D12" s="76">
        <v>34.46</v>
      </c>
    </row>
    <row r="13" spans="1:4" ht="14.25">
      <c r="A13" s="69"/>
      <c r="B13" s="73" t="s">
        <v>51</v>
      </c>
      <c r="C13" s="72">
        <v>754.6</v>
      </c>
      <c r="D13" s="76">
        <v>31.44</v>
      </c>
    </row>
    <row r="14" spans="1:4" ht="14.25">
      <c r="A14" s="69"/>
      <c r="B14" s="73" t="s">
        <v>52</v>
      </c>
      <c r="C14" s="72">
        <v>734.8</v>
      </c>
      <c r="D14" s="76">
        <v>30.61</v>
      </c>
    </row>
    <row r="15" spans="1:4" ht="14.25">
      <c r="A15" s="69"/>
      <c r="B15" s="73" t="s">
        <v>53</v>
      </c>
      <c r="C15" s="72">
        <v>717.2</v>
      </c>
      <c r="D15" s="76">
        <v>29.88</v>
      </c>
    </row>
    <row r="16" spans="1:4" ht="14.25">
      <c r="A16" s="70"/>
      <c r="B16" s="69"/>
      <c r="C16" s="69"/>
      <c r="D16" s="69"/>
    </row>
    <row r="19" spans="1:4" ht="14.25">
      <c r="A19" s="69"/>
      <c r="B19" s="69"/>
      <c r="C19" s="69"/>
      <c r="D19" s="69"/>
    </row>
    <row r="20" spans="1:4" ht="14.25">
      <c r="A20" s="78" t="s">
        <v>55</v>
      </c>
      <c r="B20" s="69"/>
      <c r="C20" s="69"/>
      <c r="D20" s="6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eserafino</dc:creator>
  <cp:keywords/>
  <dc:description/>
  <cp:lastModifiedBy>nmolinie</cp:lastModifiedBy>
  <cp:lastPrinted>2018-03-26T12:10:11Z</cp:lastPrinted>
  <dcterms:created xsi:type="dcterms:W3CDTF">2007-10-09T07:35:29Z</dcterms:created>
  <dcterms:modified xsi:type="dcterms:W3CDTF">2021-03-09T17:11:19Z</dcterms:modified>
  <cp:category/>
  <cp:version/>
  <cp:contentType/>
  <cp:contentStatus/>
</cp:coreProperties>
</file>